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Usuario\Documents\FUGA-CONTRATO-17-2023\Obligación 4 Reportes temas SDGC\Julio\Reporte medidas de austeridad\"/>
    </mc:Choice>
  </mc:AlternateContent>
  <xr:revisionPtr revIDLastSave="0" documentId="8_{85C6EAA7-BBF9-4EC2-B9AF-9D9B3569D9C0}" xr6:coauthVersionLast="47" xr6:coauthVersionMax="47" xr10:uidLastSave="{00000000-0000-0000-0000-000000000000}"/>
  <bookViews>
    <workbookView xWindow="-120" yWindow="-120" windowWidth="20730" windowHeight="11160" activeTab="1" xr2:uid="{00000000-000D-0000-FFFF-FFFF00000000}"/>
  </bookViews>
  <sheets>
    <sheet name="datos" sheetId="2" r:id="rId1"/>
    <sheet name="formato captura"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3" l="1"/>
  <c r="I12" i="3" l="1"/>
  <c r="W25" i="3" l="1"/>
  <c r="W26" i="3"/>
  <c r="X13" i="3"/>
  <c r="X14" i="3"/>
  <c r="X15" i="3"/>
  <c r="X16" i="3"/>
  <c r="X17" i="3"/>
  <c r="X18" i="3"/>
  <c r="X19" i="3"/>
  <c r="X20" i="3"/>
  <c r="X21" i="3"/>
  <c r="X22" i="3"/>
  <c r="X23" i="3"/>
  <c r="X24" i="3"/>
  <c r="X25" i="3"/>
  <c r="X26" i="3"/>
  <c r="X27" i="3"/>
  <c r="X28" i="3"/>
  <c r="X29" i="3"/>
  <c r="X30" i="3"/>
  <c r="X31" i="3"/>
  <c r="X32" i="3"/>
  <c r="W13" i="3"/>
  <c r="W14" i="3"/>
  <c r="U25" i="3"/>
  <c r="U26" i="3"/>
  <c r="U27" i="3"/>
  <c r="W27" i="3" s="1"/>
  <c r="U28" i="3"/>
  <c r="W28" i="3" s="1"/>
  <c r="U29" i="3"/>
  <c r="W29" i="3" s="1"/>
  <c r="U30" i="3"/>
  <c r="W30" i="3" s="1"/>
  <c r="U31" i="3"/>
  <c r="W31" i="3" s="1"/>
  <c r="U32" i="3"/>
  <c r="W32" i="3" s="1"/>
  <c r="T52" i="3"/>
  <c r="J13" i="3" l="1"/>
  <c r="K17" i="3"/>
  <c r="K19" i="3"/>
  <c r="K20" i="3"/>
  <c r="K32" i="3" l="1"/>
  <c r="J32" i="3"/>
  <c r="I32" i="3"/>
  <c r="H32" i="3"/>
  <c r="I31" i="3"/>
  <c r="H31" i="3"/>
  <c r="K31" i="3"/>
  <c r="J31" i="3"/>
  <c r="I13" i="3" l="1"/>
  <c r="H13" i="3"/>
  <c r="Q14" i="3" l="1"/>
  <c r="P14" i="3"/>
  <c r="U15" i="3"/>
  <c r="W15" i="3" s="1"/>
  <c r="U16" i="3"/>
  <c r="W16" i="3" s="1"/>
  <c r="U17" i="3"/>
  <c r="W17" i="3" s="1"/>
  <c r="U18" i="3"/>
  <c r="W18" i="3" s="1"/>
  <c r="U19" i="3"/>
  <c r="W19" i="3" s="1"/>
  <c r="U20" i="3"/>
  <c r="W20" i="3" s="1"/>
  <c r="U21" i="3"/>
  <c r="W21" i="3" s="1"/>
  <c r="U22" i="3"/>
  <c r="W22" i="3" s="1"/>
  <c r="U23" i="3"/>
  <c r="W23" i="3" s="1"/>
  <c r="U24" i="3"/>
  <c r="W24" i="3" s="1"/>
  <c r="U33" i="3"/>
  <c r="W33" i="3" s="1"/>
  <c r="V33" i="3"/>
  <c r="X33" i="3" s="1"/>
  <c r="P13" i="3"/>
  <c r="Q13" i="3"/>
  <c r="N15" i="3"/>
  <c r="P15" i="3" s="1"/>
  <c r="O15" i="3"/>
  <c r="Q15" i="3" s="1"/>
  <c r="N16" i="3"/>
  <c r="P16" i="3" s="1"/>
  <c r="O16" i="3"/>
  <c r="Q16" i="3" s="1"/>
  <c r="N17" i="3"/>
  <c r="P17" i="3" s="1"/>
  <c r="Q17" i="3"/>
  <c r="N18" i="3"/>
  <c r="P18" i="3" s="1"/>
  <c r="O18" i="3"/>
  <c r="Q18" i="3" s="1"/>
  <c r="N19" i="3"/>
  <c r="P19" i="3" s="1"/>
  <c r="Q19" i="3"/>
  <c r="N20" i="3"/>
  <c r="P20" i="3" s="1"/>
  <c r="N21" i="3"/>
  <c r="P21" i="3" s="1"/>
  <c r="O21" i="3"/>
  <c r="Q21" i="3" s="1"/>
  <c r="N22" i="3"/>
  <c r="P22" i="3" s="1"/>
  <c r="O22" i="3"/>
  <c r="Q22" i="3" s="1"/>
  <c r="N23" i="3"/>
  <c r="P23" i="3" s="1"/>
  <c r="O23" i="3"/>
  <c r="Q23" i="3" s="1"/>
  <c r="P24" i="3"/>
  <c r="Q24" i="3"/>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P31" i="3"/>
  <c r="Q31" i="3"/>
  <c r="N32" i="3"/>
  <c r="P32" i="3" s="1"/>
  <c r="O32" i="3"/>
  <c r="Q32" i="3" s="1"/>
  <c r="P33" i="3"/>
  <c r="Q33" i="3"/>
  <c r="X12" i="3" l="1"/>
  <c r="W12" i="3"/>
  <c r="Q12" i="3"/>
  <c r="P12" i="3"/>
</calcChain>
</file>

<file path=xl/sharedStrings.xml><?xml version="1.0" encoding="utf-8"?>
<sst xmlns="http://schemas.openxmlformats.org/spreadsheetml/2006/main" count="278" uniqueCount="203">
  <si>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</si>
  <si>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</si>
  <si>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</si>
  <si>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</si>
  <si>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</si>
  <si>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</si>
  <si>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</si>
  <si>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</si>
  <si>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</si>
  <si>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</si>
  <si>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</si>
  <si>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</si>
  <si>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</si>
  <si>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</si>
  <si>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</si>
  <si>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</si>
  <si>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</si>
  <si>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</si>
  <si>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</si>
  <si>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</si>
  <si>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</si>
  <si>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</si>
  <si>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</si>
  <si>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</si>
  <si>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</si>
  <si>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</si>
  <si>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</si>
  <si>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</si>
  <si>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</si>
  <si>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</si>
  <si>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</si>
  <si>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</si>
  <si>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</si>
  <si>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</si>
  <si>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</si>
  <si>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</si>
  <si>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</si>
  <si>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</si>
  <si>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</si>
  <si>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</si>
  <si>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</si>
  <si>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</si>
  <si>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</si>
  <si>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</si>
  <si>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</si>
  <si>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</si>
  <si>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</si>
  <si>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</si>
  <si>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</si>
  <si>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</si>
  <si>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</si>
  <si>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</si>
  <si>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</si>
  <si>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</si>
  <si>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</si>
  <si>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</si>
  <si>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</si>
  <si>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</si>
  <si>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</si>
  <si>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</si>
  <si>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</si>
  <si>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</si>
  <si>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</si>
  <si>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</si>
  <si>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</si>
  <si>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</si>
  <si>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</si>
  <si>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</si>
  <si>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</si>
  <si>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</si>
  <si>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</si>
  <si>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</si>
  <si>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</si>
  <si>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</si>
  <si>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</si>
  <si>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</si>
  <si>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</si>
  <si>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</si>
  <si>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</si>
  <si>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</si>
  <si>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</si>
  <si>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</si>
  <si>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</si>
  <si>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</si>
  <si>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</si>
  <si>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</si>
  <si>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</si>
  <si>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</si>
  <si>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</si>
  <si>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</si>
  <si>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</si>
  <si>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</si>
  <si>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</si>
  <si>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</si>
  <si>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</si>
  <si>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</si>
  <si>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</si>
  <si>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</si>
  <si>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</si>
  <si>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</si>
  <si>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</si>
  <si>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</si>
  <si>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</si>
  <si>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</si>
  <si>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</si>
  <si>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</si>
  <si>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</si>
  <si>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</si>
  <si>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</si>
  <si>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</si>
  <si>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</si>
  <si>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</si>
  <si>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</si>
  <si>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</si>
  <si>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</si>
  <si>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</si>
  <si>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</si>
  <si>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</si>
  <si>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</si>
  <si>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</si>
  <si>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</si>
  <si>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</si>
  <si>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</si>
  <si>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</si>
  <si>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</si>
  <si>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</si>
  <si>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</si>
  <si>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</si>
  <si>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</si>
  <si>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</si>
  <si>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</si>
  <si>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</si>
  <si>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30 DE JUNIO</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</si>
  <si>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</si>
  <si>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</si>
  <si>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</si>
  <si>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</si>
  <si>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</si>
  <si>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</si>
  <si>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</si>
  <si>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</si>
  <si>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</si>
  <si>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</si>
  <si>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</si>
  <si>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</si>
  <si>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</si>
  <si>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</si>
  <si>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</si>
  <si>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</si>
  <si>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</si>
  <si>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</si>
  <si>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</si>
  <si>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</si>
  <si>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</si>
  <si>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</si>
  <si>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</si>
  <si>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</si>
  <si>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</si>
  <si>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</si>
  <si>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</si>
  <si>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</si>
  <si>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</si>
  <si>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</si>
  <si>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</si>
  <si>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</si>
  <si>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</si>
  <si>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</si>
  <si>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</si>
  <si>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</si>
  <si>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</si>
  <si>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</si>
  <si>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</si>
  <si>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</si>
  <si>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</si>
  <si>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</si>
  <si>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</si>
  <si>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</si>
  <si>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</si>
  <si>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</si>
  <si>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</si>
  <si>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</si>
  <si>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3. Enero a diciembre</t>
  </si>
  <si>
    <t>Contratos de prestación de servicios y administración de personal FUNCIONAMIENTO</t>
  </si>
  <si>
    <t>Contratos de prestación de servicios y administración de personal INVERSIÓN*</t>
  </si>
  <si>
    <t xml:space="preserve">* Nota: Esta informacion de Inversion solo sera remitida a la Secretaria Distrital de Hacienda, para analisis interno de la DDP y, conforme a la Circular, no hace parte integral del informe de austeridad. </t>
  </si>
  <si>
    <t>El rubro relacionado no fue objeto de ser gasto elegible dentro de la FUGA, sin embargo el pago de horas extras no supera los topes establecidos y corresponde al cubrimiento de actividades de índole misional</t>
  </si>
  <si>
    <t>Durante el periodo reportado la FUGA no ha incurrido en gastos de tiquetes</t>
  </si>
  <si>
    <t>Durante el periodo reportado la FUGA no ha incurrido en gastos de viaje</t>
  </si>
  <si>
    <t>La entidad no incurre en estos gastos, dado que no se tienen carros de propiedad de la entidad y el contrato de transporte es a todo costo</t>
  </si>
  <si>
    <t>Durante presente periodo no se realizaron,  fiestas, agazajos, conmemoraciones o cualquier otro evento que implicara erogaciones presupuestales, las actividades que se ejecutan son las planificadas dentro de los planes de capacitación y bienestar y  se planean conforme con lo normado</t>
  </si>
  <si>
    <t>El rubro relacionado no fue objeto de ser gasto elegible dentro de la FUGA para la vigencia 2023.</t>
  </si>
  <si>
    <t>El rubro relacionado no fue objeto de ser gasto elegible dentro de la FUGA para la vigencia 2023, sin embargo los planes de telefonía móvil no superan el 50% de un SMLMV (salario mínimo mensual vigente</t>
  </si>
  <si>
    <t>El rubro relacionado no fue objeto de ser gasto elegible dentro de la FUGA para la vigencia 2023., durante el periodo reportado no se han adquirido líneas de celular</t>
  </si>
  <si>
    <t>El rubro relacionado no fue objeto de ser gasto elegible dentro de la FUGA para la vigencia 2023, sin embargo la entidad aplican controles de índole tecnológico que restringen llamadas internacionales, nacionales y a teléfonos celulares.</t>
  </si>
  <si>
    <t xml:space="preserve">El gasto del servicio de transporte presenta un aumento final del 0.67%, en comparación I semestre 2023-2022 y que se evidencia por las horas extras de los vehículos que trasportan a los directivos que extienden sus horarios de trabajo presencial en la entidad para atender sus funciones; servicios adicionales por las áreas misionales de la entidad, en función a los eventos que organizan o en los que son invitados o aliados; jornadas de mantenimiento, inventario, traslado o revisión de obras de arte hasta las bodegas donde estas se ubican. Todos los servicios adicionales son aprobados por cada subdirección a través de correos que informan la necesidad de transporte, fecha hora, lugar. Estos servicios no son estimables o controlables con facilidad debido a la gran variedad de ofertas culturales en la que participa la fundación. 
</t>
  </si>
  <si>
    <t>Las impresiones se relacionan en el ítem inmediatamente anterior, de otro lado durante el periodo no se presentaron ingresos por fotocopiado o multicopiado</t>
  </si>
  <si>
    <t>En el primer trimestre del año 2023 se realizaron un total de 2757 impresiones - fotocopias en las tres sedes, comparando con el mismo periodo del 2022 donde se realizaron 2690 impresiones – fotocopias, se presentó un aumento del 2,5% impresiones entre estos periodos del año 2022 y 2023, considerando las condiciones de trabajo remoto y teletrabajo que se vio en mayor intensidad en el año 2022.
En el segundo trimestre del año 2023 se realizaron un total de 2131 impresiones - fotocopias en las dos sedes, comparando con el mismo periodo del 2022 donde se realizaron 3394 impresiones – fotocopias, se presentó una disminución del 37,2% impresiones entre estos periodos del año 2022 y 2023, considerando las condiciones de trabajo remoto y teletrabajo y las alternativas tecnológicas para la realización de trámites virtuales.</t>
  </si>
  <si>
    <t>La FUGA durante el periodo reportadono tiene  contratos vigentes cuyo objeto corresponda a la edición, impresión o publicación de documentos.</t>
  </si>
  <si>
    <t>La FUGA durante el periodo reportado no tiene  contratos vigentes cuyo objeto corresponda a la edición, impresión o publicación de documentos.</t>
  </si>
  <si>
    <t xml:space="preserve"> La FUGA durante el periodo reportado la entidad no ha suscrito contratos vinculados al criterio evaluado que afecten el presupuesto de la entidad durante el periodo del seguimiento.</t>
  </si>
  <si>
    <t>La entidad dentro del Plan PIGA tiene como  meta reducir en 1 % del consumo de agua anual de las sedes concertadas de la FUGA,durante este periodo  se observó un ahorro del 51.3% del consumo de agua reflejado en el pago realizado con un ahorro del 47.6%, este ahorro se debe a la instalación de un contenedor de aguas lluvias de 500 litros para el riego de áreas verdes, limpieza de áreas comunes y limpieza de elementos evitando el gasto de recurso; así mismo, el arreglo a la caja de paso del acueducto. La información suministrada es con corte al 6 de junio de 2023</t>
  </si>
  <si>
    <t>En comparación al I semestre de 2022, se presenta una disminución del consumo de gas natural, debido a que la FUGA realiza uso poco frecuente de la estufa de gas.</t>
  </si>
  <si>
    <t>Se presente un aumento en el consumo de 22.3% respecto a la vigencia anterior. El incremento se debe diversas situaciones tales como:
- Aumento de actividades misionales dentro de la sede principal en el espacio denominado muelle donde es necesario hacer uso de luminarias, equipos de sonido y calefacción
- Uso de calentadores por parte de colaboradores para mejorar las condiciones ambientales en las oficinas
- Uso de equipos eléctricos (estufa eléctrica y greca) por el cierre de la cocina en sede principal, por las obras realizadas de primeros auxilios sobre el salón de los espejos, para la preparación de bebidas calientes para colaborades y visitantes.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</si>
</sst>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3" formatCode="_-* #,##0.00_-;\-* #,##0.00_-;_-* &quot;-&quot;??_-;_-@_-"/>
    <numFmt numFmtId="164" formatCode="_-* #,##0_-;\-* #,##0_-;_-* &quot;-&quot;??_-;_-@_-"/>
    <numFmt numFmtId="165" formatCode="_-* #,##0.0_-;\-* #,##0.0_-;_-* &quot;-&quot;??_-;_-@_-"/>
  </numFmts>
  <fonts count="11"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rgb="FFFF99CC"/>
        <bgColor indexed="64"/>
      </patternFill>
    </fill>
  </fills>
  <borders count="5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medium">
        <color theme="4" tint="0.39991454817346722"/>
      </right>
      <top style="thin">
        <color theme="4" tint="0.39994506668294322"/>
      </top>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41">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5"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10" borderId="38" xfId="0" applyFont="1" applyFill="1" applyBorder="1" applyAlignment="1" applyProtection="1">
      <alignment horizontal="center" vertical="center" wrapText="1"/>
      <protection locked="0"/>
    </xf>
    <xf numFmtId="0" fontId="1" fillId="7" borderId="38"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9" fontId="4" fillId="0" borderId="14" xfId="2" applyFont="1" applyBorder="1" applyAlignment="1" applyProtection="1">
      <alignment horizontal="center" vertical="center" wrapText="1"/>
      <protection locked="0"/>
    </xf>
    <xf numFmtId="42"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42"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2" fontId="0" fillId="0" borderId="7" xfId="1" applyFont="1" applyBorder="1" applyAlignment="1" applyProtection="1">
      <alignment horizontal="right" vertical="center"/>
      <protection locked="0"/>
    </xf>
    <xf numFmtId="0" fontId="0" fillId="0" borderId="0" xfId="0" applyAlignment="1" applyProtection="1">
      <alignment wrapText="1"/>
      <protection locked="0"/>
    </xf>
    <xf numFmtId="0" fontId="1" fillId="9" borderId="28" xfId="0" applyFont="1" applyFill="1" applyBorder="1" applyAlignment="1" applyProtection="1">
      <alignment horizontal="center" vertical="center" wrapText="1"/>
      <protection locked="0"/>
    </xf>
    <xf numFmtId="0" fontId="1" fillId="11" borderId="28" xfId="0" applyFont="1" applyFill="1" applyBorder="1" applyAlignment="1" applyProtection="1">
      <alignment horizontal="center" vertical="center" wrapText="1"/>
      <protection locked="0"/>
    </xf>
    <xf numFmtId="0" fontId="1" fillId="4" borderId="49"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6"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4" fillId="0" borderId="27" xfId="4" applyNumberFormat="1" applyFont="1" applyBorder="1" applyAlignment="1" applyProtection="1">
      <alignment horizontal="center" vertical="center" wrapText="1"/>
      <protection locked="0"/>
    </xf>
    <xf numFmtId="164" fontId="4" fillId="0" borderId="24"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9" xfId="4" applyNumberFormat="1" applyFont="1" applyFill="1" applyBorder="1" applyAlignment="1" applyProtection="1">
      <alignment horizontal="right" vertical="center" wrapText="1"/>
      <protection locked="0"/>
    </xf>
    <xf numFmtId="164" fontId="1" fillId="8" borderId="28" xfId="4" applyNumberFormat="1" applyFont="1" applyFill="1" applyBorder="1" applyAlignment="1" applyProtection="1">
      <alignment horizontal="center" vertical="center" wrapText="1"/>
      <protection locked="0"/>
    </xf>
    <xf numFmtId="164" fontId="0" fillId="0" borderId="0" xfId="4" applyNumberFormat="1" applyFont="1" applyProtection="1">
      <protection locked="0"/>
    </xf>
    <xf numFmtId="164" fontId="1" fillId="4" borderId="50"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0" fillId="12" borderId="13" xfId="0" applyFill="1" applyBorder="1" applyAlignment="1" applyProtection="1">
      <alignment horizontal="right" vertical="center"/>
      <protection locked="0"/>
    </xf>
    <xf numFmtId="0" fontId="0" fillId="12" borderId="15" xfId="0" applyFill="1" applyBorder="1" applyAlignment="1" applyProtection="1">
      <alignment horizontal="right" vertical="center"/>
      <protection locked="0"/>
    </xf>
    <xf numFmtId="9" fontId="4" fillId="0" borderId="1" xfId="2" applyFont="1" applyBorder="1" applyAlignment="1" applyProtection="1">
      <alignment horizontal="center" vertical="center" wrapText="1"/>
      <protection locked="0"/>
    </xf>
    <xf numFmtId="164" fontId="4" fillId="13" borderId="23" xfId="4" applyNumberFormat="1" applyFont="1" applyFill="1" applyBorder="1" applyAlignment="1" applyProtection="1">
      <alignment horizontal="center" vertical="center" wrapText="1"/>
      <protection locked="0"/>
    </xf>
    <xf numFmtId="42" fontId="0" fillId="13" borderId="5" xfId="1" applyFont="1" applyFill="1" applyBorder="1" applyAlignment="1" applyProtection="1">
      <alignment horizontal="right" vertical="center"/>
      <protection locked="0"/>
    </xf>
    <xf numFmtId="9" fontId="4" fillId="0" borderId="3" xfId="2" applyFont="1" applyBorder="1" applyAlignment="1" applyProtection="1">
      <alignment horizontal="center" vertical="center" wrapText="1"/>
      <protection locked="0"/>
    </xf>
    <xf numFmtId="9" fontId="4" fillId="0" borderId="7" xfId="2" applyFont="1" applyBorder="1" applyAlignment="1" applyProtection="1">
      <alignment horizontal="center" vertical="center" wrapText="1"/>
      <protection locked="0"/>
    </xf>
    <xf numFmtId="43" fontId="4" fillId="0" borderId="23" xfId="4" applyFont="1" applyBorder="1" applyAlignment="1" applyProtection="1">
      <alignment horizontal="center" vertical="center" wrapText="1"/>
      <protection locked="0"/>
    </xf>
    <xf numFmtId="164" fontId="0" fillId="14" borderId="13" xfId="4" applyNumberFormat="1" applyFont="1" applyFill="1" applyBorder="1" applyAlignment="1" applyProtection="1">
      <alignment horizontal="right" vertical="center"/>
      <protection locked="0"/>
    </xf>
    <xf numFmtId="42" fontId="0" fillId="14" borderId="5" xfId="1" applyFont="1" applyFill="1" applyBorder="1" applyAlignment="1" applyProtection="1">
      <alignment horizontal="right" vertical="center"/>
      <protection locked="0"/>
    </xf>
    <xf numFmtId="0" fontId="0" fillId="0" borderId="13" xfId="0" applyBorder="1" applyAlignment="1" applyProtection="1">
      <alignment horizontal="justify" vertical="center" wrapText="1"/>
      <protection locked="0"/>
    </xf>
    <xf numFmtId="0" fontId="4" fillId="13" borderId="5" xfId="0" applyFont="1" applyFill="1" applyBorder="1" applyAlignment="1" applyProtection="1">
      <alignment horizontal="left" vertical="center" wrapText="1"/>
      <protection locked="0"/>
    </xf>
    <xf numFmtId="0" fontId="4" fillId="13" borderId="1" xfId="0" applyFont="1" applyFill="1" applyBorder="1" applyAlignment="1" applyProtection="1">
      <alignment horizontal="left" vertical="center" wrapText="1"/>
      <protection locked="0"/>
    </xf>
    <xf numFmtId="165" fontId="0" fillId="14" borderId="13" xfId="4" applyNumberFormat="1" applyFont="1" applyFill="1" applyBorder="1" applyAlignment="1" applyProtection="1">
      <alignment horizontal="right" vertical="center"/>
      <protection locked="0"/>
    </xf>
    <xf numFmtId="1" fontId="0" fillId="12" borderId="15" xfId="0" applyNumberFormat="1" applyFill="1" applyBorder="1" applyAlignment="1" applyProtection="1">
      <alignment horizontal="right" vertical="center"/>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protection locked="0"/>
    </xf>
    <xf numFmtId="0" fontId="0" fillId="13" borderId="13" xfId="0" applyFill="1" applyBorder="1" applyAlignment="1" applyProtection="1">
      <alignment horizontal="justify" vertical="center" wrapText="1"/>
      <protection locked="0"/>
    </xf>
    <xf numFmtId="9" fontId="4" fillId="13" borderId="3" xfId="2" applyFont="1" applyFill="1" applyBorder="1" applyAlignment="1" applyProtection="1">
      <alignment horizontal="center" vertical="center" wrapText="1"/>
      <protection locked="0"/>
    </xf>
    <xf numFmtId="164" fontId="4" fillId="13" borderId="27" xfId="4" applyNumberFormat="1" applyFont="1" applyFill="1" applyBorder="1" applyAlignment="1" applyProtection="1">
      <alignment horizontal="center" vertical="center" wrapText="1"/>
      <protection locked="0"/>
    </xf>
    <xf numFmtId="9" fontId="0" fillId="13" borderId="14" xfId="2" applyFont="1" applyFill="1" applyBorder="1" applyAlignment="1" applyProtection="1">
      <alignment horizontal="center" vertical="center"/>
    </xf>
    <xf numFmtId="9" fontId="0" fillId="13" borderId="13" xfId="0" applyNumberFormat="1" applyFill="1" applyBorder="1" applyAlignment="1">
      <alignment horizontal="center" vertical="center"/>
    </xf>
    <xf numFmtId="42" fontId="0" fillId="13" borderId="45" xfId="1" applyFont="1" applyFill="1" applyBorder="1" applyAlignment="1" applyProtection="1">
      <alignment horizontal="right" vertical="center" wrapText="1"/>
      <protection locked="0"/>
    </xf>
    <xf numFmtId="0" fontId="4" fillId="13" borderId="3"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2" borderId="49" xfId="0" applyFont="1" applyFill="1" applyBorder="1" applyAlignment="1" applyProtection="1">
      <alignment horizontal="center"/>
      <protection locked="0"/>
    </xf>
    <xf numFmtId="0" fontId="9" fillId="2" borderId="51"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9" xfId="0" applyFont="1" applyFill="1" applyBorder="1" applyAlignment="1" applyProtection="1">
      <alignment horizontal="right" vertical="center" wrapText="1"/>
      <protection locked="0"/>
    </xf>
    <xf numFmtId="0" fontId="1" fillId="4" borderId="50" xfId="0" applyFont="1" applyFill="1" applyBorder="1" applyAlignment="1" applyProtection="1">
      <alignment horizontal="right"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2"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64" fontId="1" fillId="3" borderId="33" xfId="4" applyNumberFormat="1"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5" fillId="13" borderId="8" xfId="0" applyFont="1" applyFill="1" applyBorder="1" applyAlignment="1" applyProtection="1">
      <alignment horizontal="center" vertical="center" wrapText="1"/>
      <protection locked="0"/>
    </xf>
    <xf numFmtId="0" fontId="5" fillId="13" borderId="6"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0" fontId="1" fillId="9" borderId="37"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8" borderId="4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9" fontId="1" fillId="3" borderId="32" xfId="2"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164" fontId="1" fillId="3" borderId="36" xfId="4" applyNumberFormat="1"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9" fontId="1" fillId="3" borderId="44" xfId="2"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8" fillId="8" borderId="37"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9" fontId="0" fillId="2" borderId="14" xfId="2" quotePrefix="1" applyFont="1" applyFill="1" applyBorder="1" applyAlignment="1" applyProtection="1">
      <alignment horizontal="center" vertical="center"/>
    </xf>
    <xf numFmtId="10" fontId="4" fillId="0" borderId="1" xfId="2" applyNumberFormat="1" applyFont="1" applyBorder="1" applyAlignment="1" applyProtection="1">
      <alignment horizontal="center" vertical="center" wrapText="1"/>
      <protection locked="0"/>
    </xf>
    <xf numFmtId="0" fontId="1" fillId="13" borderId="0" xfId="0" applyFont="1" applyFill="1" applyAlignment="1" applyProtection="1">
      <alignment horizontal="center" vertical="center" wrapText="1"/>
      <protection locked="0"/>
    </xf>
    <xf numFmtId="0" fontId="0" fillId="13" borderId="13" xfId="0" applyFill="1" applyBorder="1" applyAlignment="1" applyProtection="1">
      <alignment horizontal="right" vertical="center" wrapText="1"/>
      <protection locked="0"/>
    </xf>
    <xf numFmtId="0" fontId="0" fillId="13" borderId="0" xfId="0" applyFill="1" applyProtection="1">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A4" sqref="A4"/>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164</v>
      </c>
      <c r="E2" t="s">
        <v>169</v>
      </c>
      <c r="F2" t="s">
        <v>22</v>
      </c>
      <c r="G2" t="s">
        <v>170</v>
      </c>
      <c r="H2" t="s">
        <v>24</v>
      </c>
      <c r="I2" t="s">
        <v>171</v>
      </c>
      <c r="J2" t="s">
        <v>172</v>
      </c>
      <c r="K2" t="s">
        <v>27</v>
      </c>
      <c r="L2" t="s">
        <v>173</v>
      </c>
      <c r="M2" t="s">
        <v>174</v>
      </c>
      <c r="N2" t="s">
        <v>175</v>
      </c>
      <c r="O2" t="s">
        <v>31</v>
      </c>
      <c r="P2" t="s">
        <v>176</v>
      </c>
      <c r="Q2" t="s">
        <v>33</v>
      </c>
      <c r="R2" t="s">
        <v>177</v>
      </c>
      <c r="S2" t="s">
        <v>178</v>
      </c>
      <c r="T2" t="s">
        <v>179</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8" t="s">
        <v>54</v>
      </c>
    </row>
    <row r="13" spans="1:20" x14ac:dyDescent="0.25">
      <c r="A13" t="s">
        <v>33</v>
      </c>
      <c r="E13" s="5"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164</v>
      </c>
      <c r="E18" s="7" t="s">
        <v>55</v>
      </c>
      <c r="F18" s="7"/>
    </row>
    <row r="19" spans="1:6" x14ac:dyDescent="0.25">
      <c r="A19" t="s">
        <v>165</v>
      </c>
      <c r="E19" s="6" t="s">
        <v>57</v>
      </c>
    </row>
    <row r="20" spans="1:6" x14ac:dyDescent="0.25">
      <c r="E20" s="2" t="s">
        <v>56</v>
      </c>
      <c r="F20" s="3"/>
    </row>
    <row r="26" spans="1:6" x14ac:dyDescent="0.25">
      <c r="D26" s="4" t="s">
        <v>38</v>
      </c>
      <c r="E26" s="4" t="s">
        <v>43</v>
      </c>
      <c r="F26" s="4" t="s">
        <v>44</v>
      </c>
    </row>
    <row r="27" spans="1:6" x14ac:dyDescent="0.25">
      <c r="D27">
        <v>2020</v>
      </c>
      <c r="E27" s="1" t="s">
        <v>60</v>
      </c>
      <c r="F27" t="s">
        <v>45</v>
      </c>
    </row>
    <row r="28" spans="1:6" x14ac:dyDescent="0.25">
      <c r="D28">
        <v>2021</v>
      </c>
      <c r="E28" s="1" t="s">
        <v>61</v>
      </c>
      <c r="F28" t="s">
        <v>46</v>
      </c>
    </row>
    <row r="29" spans="1:6" x14ac:dyDescent="0.25">
      <c r="D29">
        <v>2022</v>
      </c>
      <c r="E29" s="1" t="s">
        <v>181</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2"/>
  <sheetViews>
    <sheetView showGridLines="0" tabSelected="1" topLeftCell="A4" zoomScale="70" zoomScaleNormal="70" workbookViewId="0">
      <pane xSplit="2" ySplit="8" topLeftCell="C12" activePane="bottomRight" state="frozen"/>
      <selection activeCell="A4" sqref="A4"/>
      <selection pane="topRight" activeCell="C4" sqref="C4"/>
      <selection pane="bottomLeft" activeCell="A12" sqref="A12"/>
      <selection pane="bottomRight"/>
    </sheetView>
  </sheetViews>
  <sheetFormatPr baseColWidth="10" defaultColWidth="11.42578125" defaultRowHeight="15" x14ac:dyDescent="0.25"/>
  <cols>
    <col min="1" max="1" width="29" style="30" customWidth="1"/>
    <col min="2" max="2" width="29" style="14" customWidth="1"/>
    <col min="3" max="3" width="34.7109375" style="14" customWidth="1"/>
    <col min="4" max="4" width="19.28515625" style="14" customWidth="1"/>
    <col min="5" max="5" width="19.7109375" style="14" customWidth="1"/>
    <col min="6" max="6" width="16.42578125" style="40" customWidth="1"/>
    <col min="7" max="7" width="25.28515625" style="40" customWidth="1"/>
    <col min="8" max="8" width="16.85546875" style="39" hidden="1" customWidth="1"/>
    <col min="9" max="9" width="24.42578125" style="39" hidden="1" customWidth="1"/>
    <col min="10" max="11" width="16.85546875" style="39" hidden="1" customWidth="1"/>
    <col min="12" max="12" width="15.28515625" style="14" customWidth="1"/>
    <col min="13" max="13" width="19.5703125" style="14" customWidth="1"/>
    <col min="14" max="14" width="19.28515625" style="14" customWidth="1"/>
    <col min="15" max="15" width="19.85546875" style="14" customWidth="1"/>
    <col min="16" max="16" width="26" style="14" customWidth="1"/>
    <col min="17" max="17" width="24.140625" style="14" customWidth="1"/>
    <col min="18" max="18" width="51.42578125" style="140" customWidth="1"/>
    <col min="19" max="19" width="19.85546875" style="43" customWidth="1"/>
    <col min="20" max="20" width="19.85546875" style="14" customWidth="1"/>
    <col min="21" max="21" width="27.85546875" style="14" customWidth="1"/>
    <col min="22" max="22" width="19.85546875" style="14" customWidth="1"/>
    <col min="23" max="23" width="28.5703125" style="14" customWidth="1"/>
    <col min="24" max="24" width="33" style="14" customWidth="1"/>
    <col min="25" max="25" width="69.28515625" style="14" customWidth="1"/>
    <col min="26" max="16384" width="11.42578125" style="14"/>
  </cols>
  <sheetData>
    <row r="1" spans="1:25" ht="75" customHeight="1" x14ac:dyDescent="0.25">
      <c r="A1" s="13"/>
      <c r="B1" s="13"/>
      <c r="C1" s="76" t="s">
        <v>18</v>
      </c>
      <c r="D1" s="76"/>
      <c r="E1" s="76"/>
      <c r="F1" s="76"/>
      <c r="G1" s="76"/>
      <c r="H1" s="76"/>
      <c r="I1" s="76"/>
      <c r="J1" s="76"/>
      <c r="K1" s="76"/>
      <c r="L1" s="76"/>
      <c r="M1" s="76"/>
      <c r="N1" s="76"/>
      <c r="O1" s="76"/>
      <c r="P1" s="76"/>
      <c r="Q1" s="76"/>
      <c r="R1" s="76"/>
      <c r="S1" s="76"/>
      <c r="T1" s="76"/>
      <c r="U1" s="76"/>
      <c r="V1" s="76"/>
      <c r="W1" s="76"/>
      <c r="X1" s="76"/>
      <c r="Y1" s="76"/>
    </row>
    <row r="2" spans="1:25" ht="26.25" customHeight="1" x14ac:dyDescent="0.25">
      <c r="A2" s="33" t="s">
        <v>20</v>
      </c>
      <c r="B2" s="71" t="s">
        <v>174</v>
      </c>
      <c r="C2" s="72"/>
      <c r="D2" s="72"/>
      <c r="E2" s="72"/>
      <c r="F2" s="72"/>
      <c r="G2" s="73"/>
      <c r="H2" s="77" t="s">
        <v>19</v>
      </c>
      <c r="I2" s="78"/>
      <c r="J2" s="71" t="s">
        <v>164</v>
      </c>
      <c r="K2" s="72"/>
      <c r="L2" s="72"/>
      <c r="M2" s="72"/>
      <c r="N2" s="72"/>
      <c r="O2" s="72"/>
      <c r="P2" s="72"/>
      <c r="Q2" s="72"/>
      <c r="R2" s="72"/>
      <c r="S2" s="72"/>
      <c r="T2" s="72"/>
      <c r="U2" s="72"/>
      <c r="V2" s="72"/>
      <c r="W2" s="72"/>
      <c r="X2" s="72"/>
      <c r="Y2" s="72"/>
    </row>
    <row r="3" spans="1:25" ht="26.25" customHeight="1" x14ac:dyDescent="0.25">
      <c r="A3" s="33" t="s">
        <v>168</v>
      </c>
      <c r="B3" s="71"/>
      <c r="C3" s="72"/>
      <c r="D3" s="72"/>
      <c r="E3" s="72"/>
      <c r="F3" s="72"/>
      <c r="G3" s="73"/>
      <c r="H3" s="41"/>
      <c r="I3" s="44" t="s">
        <v>166</v>
      </c>
      <c r="J3" s="71"/>
      <c r="K3" s="72"/>
      <c r="L3" s="72"/>
      <c r="M3" s="72"/>
      <c r="N3" s="72"/>
      <c r="O3" s="72"/>
      <c r="P3" s="72"/>
      <c r="Q3" s="72"/>
      <c r="R3" s="72"/>
      <c r="S3" s="72"/>
      <c r="T3" s="72"/>
      <c r="U3" s="72"/>
      <c r="V3" s="72"/>
      <c r="W3" s="72"/>
      <c r="X3" s="72"/>
      <c r="Y3" s="72"/>
    </row>
    <row r="4" spans="1:25" ht="27.75" customHeight="1" x14ac:dyDescent="0.25">
      <c r="A4" s="15" t="s">
        <v>39</v>
      </c>
      <c r="B4" s="71">
        <v>2023</v>
      </c>
      <c r="C4" s="72"/>
      <c r="D4" s="72"/>
      <c r="E4" s="72"/>
      <c r="F4" s="72"/>
      <c r="G4" s="73"/>
      <c r="H4" s="77" t="s">
        <v>40</v>
      </c>
      <c r="I4" s="78"/>
      <c r="J4" s="71" t="s">
        <v>180</v>
      </c>
      <c r="K4" s="72"/>
      <c r="L4" s="72"/>
      <c r="M4" s="72"/>
      <c r="N4" s="72"/>
      <c r="O4" s="72"/>
      <c r="P4" s="72"/>
      <c r="Q4" s="72"/>
      <c r="R4" s="72"/>
      <c r="S4" s="72"/>
      <c r="T4" s="72"/>
      <c r="U4" s="72"/>
      <c r="V4" s="72"/>
      <c r="W4" s="72"/>
      <c r="X4" s="72"/>
      <c r="Y4" s="72"/>
    </row>
    <row r="5" spans="1:25" ht="38.25" customHeight="1" x14ac:dyDescent="0.25">
      <c r="A5" s="15" t="s">
        <v>41</v>
      </c>
      <c r="B5" s="71" t="s">
        <v>54</v>
      </c>
      <c r="C5" s="72"/>
      <c r="D5" s="72"/>
      <c r="E5" s="72"/>
      <c r="F5" s="72"/>
      <c r="G5" s="73"/>
      <c r="H5" s="77" t="s">
        <v>42</v>
      </c>
      <c r="I5" s="78"/>
      <c r="J5" s="71" t="s">
        <v>56</v>
      </c>
      <c r="K5" s="72"/>
      <c r="L5" s="72"/>
      <c r="M5" s="72"/>
      <c r="N5" s="72"/>
      <c r="O5" s="72"/>
      <c r="P5" s="72"/>
      <c r="Q5" s="72"/>
      <c r="R5" s="72"/>
      <c r="S5" s="72"/>
      <c r="T5" s="72"/>
      <c r="U5" s="72"/>
      <c r="V5" s="72"/>
      <c r="W5" s="72"/>
      <c r="X5" s="72"/>
      <c r="Y5" s="72"/>
    </row>
    <row r="6" spans="1:25" ht="19.5" customHeight="1" thickBot="1" x14ac:dyDescent="0.3">
      <c r="A6" s="81" t="s">
        <v>167</v>
      </c>
      <c r="B6" s="81"/>
      <c r="C6" s="81"/>
      <c r="D6" s="81"/>
      <c r="E6" s="81"/>
      <c r="F6" s="81"/>
      <c r="G6" s="81"/>
      <c r="H6" s="81"/>
      <c r="I6" s="81"/>
      <c r="J6" s="81"/>
      <c r="K6" s="81"/>
      <c r="L6" s="81"/>
      <c r="M6" s="81"/>
      <c r="N6" s="81"/>
      <c r="O6" s="81"/>
      <c r="P6" s="81"/>
      <c r="Q6" s="81"/>
      <c r="R6" s="81"/>
      <c r="S6" s="81"/>
      <c r="T6" s="81"/>
      <c r="U6" s="81"/>
      <c r="V6" s="81"/>
      <c r="W6" s="81"/>
      <c r="X6" s="81"/>
      <c r="Y6" s="81"/>
    </row>
    <row r="7" spans="1:25" ht="15.75" thickBot="1" x14ac:dyDescent="0.3">
      <c r="A7" s="109" t="s">
        <v>53</v>
      </c>
      <c r="B7" s="110"/>
      <c r="C7" s="110"/>
      <c r="D7" s="110"/>
      <c r="E7" s="110"/>
      <c r="F7" s="110"/>
      <c r="G7" s="110"/>
      <c r="H7" s="34"/>
      <c r="I7" s="34"/>
      <c r="J7" s="34"/>
      <c r="K7" s="34"/>
      <c r="L7" s="79" t="s">
        <v>129</v>
      </c>
      <c r="M7" s="80"/>
      <c r="N7" s="80"/>
      <c r="O7" s="80"/>
      <c r="P7" s="80"/>
      <c r="Q7" s="80"/>
      <c r="R7" s="80"/>
      <c r="S7" s="80"/>
      <c r="T7" s="80"/>
      <c r="U7" s="80"/>
      <c r="V7" s="80"/>
      <c r="W7" s="80"/>
      <c r="X7" s="80"/>
      <c r="Y7" s="80"/>
    </row>
    <row r="8" spans="1:25" ht="18" customHeight="1" x14ac:dyDescent="0.25">
      <c r="A8" s="99" t="s">
        <v>163</v>
      </c>
      <c r="B8" s="100"/>
      <c r="C8" s="100" t="s">
        <v>9</v>
      </c>
      <c r="D8" s="123" t="s">
        <v>124</v>
      </c>
      <c r="E8" s="100" t="s">
        <v>162</v>
      </c>
      <c r="F8" s="93" t="s">
        <v>127</v>
      </c>
      <c r="G8" s="93" t="s">
        <v>128</v>
      </c>
      <c r="H8" s="126" t="s">
        <v>132</v>
      </c>
      <c r="I8" s="127"/>
      <c r="J8" s="117" t="s">
        <v>133</v>
      </c>
      <c r="K8" s="118"/>
      <c r="L8" s="115"/>
      <c r="M8" s="116"/>
      <c r="N8" s="116"/>
      <c r="O8" s="116"/>
      <c r="P8" s="16"/>
      <c r="Q8" s="16"/>
      <c r="R8" s="138"/>
      <c r="S8" s="133"/>
      <c r="T8" s="134"/>
      <c r="U8" s="134"/>
      <c r="V8" s="134"/>
      <c r="W8" s="134"/>
      <c r="X8" s="134"/>
      <c r="Y8" s="134"/>
    </row>
    <row r="9" spans="1:25" ht="18" customHeight="1" x14ac:dyDescent="0.25">
      <c r="A9" s="101"/>
      <c r="B9" s="102"/>
      <c r="C9" s="102"/>
      <c r="D9" s="124"/>
      <c r="E9" s="102"/>
      <c r="F9" s="94"/>
      <c r="G9" s="94"/>
      <c r="H9" s="128"/>
      <c r="I9" s="129"/>
      <c r="J9" s="119"/>
      <c r="K9" s="120"/>
      <c r="L9" s="130" t="s">
        <v>130</v>
      </c>
      <c r="M9" s="131"/>
      <c r="N9" s="131"/>
      <c r="O9" s="131"/>
      <c r="P9" s="131"/>
      <c r="Q9" s="131"/>
      <c r="R9" s="132"/>
      <c r="S9" s="111" t="s">
        <v>131</v>
      </c>
      <c r="T9" s="112"/>
      <c r="U9" s="112"/>
      <c r="V9" s="112"/>
      <c r="W9" s="112"/>
      <c r="X9" s="112"/>
      <c r="Y9" s="112"/>
    </row>
    <row r="10" spans="1:25" ht="18" customHeight="1" thickBot="1" x14ac:dyDescent="0.3">
      <c r="A10" s="103"/>
      <c r="B10" s="104"/>
      <c r="C10" s="104"/>
      <c r="D10" s="124"/>
      <c r="E10" s="104"/>
      <c r="F10" s="95"/>
      <c r="G10" s="95"/>
      <c r="H10" s="121" t="s">
        <v>125</v>
      </c>
      <c r="I10" s="88" t="s">
        <v>121</v>
      </c>
      <c r="J10" s="121" t="s">
        <v>125</v>
      </c>
      <c r="K10" s="88" t="s">
        <v>121</v>
      </c>
      <c r="L10" s="115" t="s">
        <v>13</v>
      </c>
      <c r="M10" s="116"/>
      <c r="N10" s="116"/>
      <c r="O10" s="116"/>
      <c r="P10" s="116"/>
      <c r="Q10" s="116"/>
      <c r="R10" s="135"/>
      <c r="S10" s="113" t="s">
        <v>13</v>
      </c>
      <c r="T10" s="114"/>
      <c r="U10" s="114"/>
      <c r="V10" s="114"/>
      <c r="W10" s="114"/>
      <c r="X10" s="114"/>
      <c r="Y10" s="114"/>
    </row>
    <row r="11" spans="1:25" ht="152.25" customHeight="1" thickBot="1" x14ac:dyDescent="0.3">
      <c r="A11" s="105"/>
      <c r="B11" s="106"/>
      <c r="C11" s="106"/>
      <c r="D11" s="125"/>
      <c r="E11" s="106"/>
      <c r="F11" s="96"/>
      <c r="G11" s="96"/>
      <c r="H11" s="122"/>
      <c r="I11" s="89"/>
      <c r="J11" s="122"/>
      <c r="K11" s="89"/>
      <c r="L11" s="17" t="s">
        <v>126</v>
      </c>
      <c r="M11" s="17" t="s">
        <v>122</v>
      </c>
      <c r="N11" s="18" t="s">
        <v>135</v>
      </c>
      <c r="O11" s="18" t="s">
        <v>134</v>
      </c>
      <c r="P11" s="19" t="s">
        <v>136</v>
      </c>
      <c r="Q11" s="19" t="s">
        <v>137</v>
      </c>
      <c r="R11" s="19" t="s">
        <v>120</v>
      </c>
      <c r="S11" s="42" t="s">
        <v>126</v>
      </c>
      <c r="T11" s="20" t="s">
        <v>122</v>
      </c>
      <c r="U11" s="31" t="s">
        <v>135</v>
      </c>
      <c r="V11" s="31" t="s">
        <v>134</v>
      </c>
      <c r="W11" s="32" t="s">
        <v>136</v>
      </c>
      <c r="X11" s="32" t="s">
        <v>137</v>
      </c>
      <c r="Y11" s="20" t="s">
        <v>120</v>
      </c>
    </row>
    <row r="12" spans="1:25" ht="98.25" customHeight="1" x14ac:dyDescent="0.25">
      <c r="A12" s="97" t="s">
        <v>182</v>
      </c>
      <c r="B12" s="57" t="s">
        <v>0</v>
      </c>
      <c r="C12" s="21" t="s">
        <v>0</v>
      </c>
      <c r="D12" s="21" t="s">
        <v>139</v>
      </c>
      <c r="E12" s="21" t="s">
        <v>46</v>
      </c>
      <c r="F12" s="22">
        <v>0</v>
      </c>
      <c r="G12" s="22">
        <v>0</v>
      </c>
      <c r="H12" s="35">
        <v>1</v>
      </c>
      <c r="I12" s="23">
        <f>11985000+3995000</f>
        <v>15980000</v>
      </c>
      <c r="J12" s="35">
        <v>4</v>
      </c>
      <c r="K12" s="35">
        <v>32207466</v>
      </c>
      <c r="L12" s="46">
        <v>15</v>
      </c>
      <c r="M12" s="23">
        <v>1218000</v>
      </c>
      <c r="N12" s="11">
        <v>0</v>
      </c>
      <c r="O12" s="11">
        <v>0</v>
      </c>
      <c r="P12" s="12">
        <f>IFERROR((N12/G12),0)</f>
        <v>0</v>
      </c>
      <c r="Q12" s="12">
        <f>IFERROR((O12/F12),0)</f>
        <v>0</v>
      </c>
      <c r="R12" s="139" t="s">
        <v>190</v>
      </c>
      <c r="S12" s="54"/>
      <c r="T12" s="55"/>
      <c r="U12" s="9">
        <v>0</v>
      </c>
      <c r="V12" s="9">
        <v>0</v>
      </c>
      <c r="W12" s="10">
        <f>IFERROR((U12/G12),0)</f>
        <v>0</v>
      </c>
      <c r="X12" s="10">
        <f>IFERROR((V12/F12),0)</f>
        <v>0</v>
      </c>
      <c r="Y12" s="56"/>
    </row>
    <row r="13" spans="1:25" ht="108.75" customHeight="1" x14ac:dyDescent="0.25">
      <c r="A13" s="98"/>
      <c r="B13" s="58" t="s">
        <v>1</v>
      </c>
      <c r="C13" s="24" t="s">
        <v>141</v>
      </c>
      <c r="D13" s="24" t="s">
        <v>138</v>
      </c>
      <c r="E13" s="24" t="s">
        <v>46</v>
      </c>
      <c r="F13" s="25">
        <v>0</v>
      </c>
      <c r="G13" s="25">
        <v>0</v>
      </c>
      <c r="H13" s="36">
        <f>5+23.5</f>
        <v>28.5</v>
      </c>
      <c r="I13" s="23">
        <f>120462+591744</f>
        <v>712206</v>
      </c>
      <c r="J13" s="35">
        <f>77+171</f>
        <v>248</v>
      </c>
      <c r="K13" s="36">
        <v>4714199</v>
      </c>
      <c r="L13" s="47">
        <v>151</v>
      </c>
      <c r="M13" s="26">
        <v>2396475</v>
      </c>
      <c r="N13" s="11">
        <v>0</v>
      </c>
      <c r="O13" s="11">
        <v>0</v>
      </c>
      <c r="P13" s="12">
        <f t="shared" ref="P13:P33" si="0">IFERROR((N13/G13),0)</f>
        <v>0</v>
      </c>
      <c r="Q13" s="12">
        <f t="shared" ref="Q13:Q33" si="1">IFERROR((O13/F13),0)</f>
        <v>0</v>
      </c>
      <c r="R13" s="139" t="s">
        <v>185</v>
      </c>
      <c r="S13" s="59"/>
      <c r="T13" s="55"/>
      <c r="U13" s="9">
        <v>0</v>
      </c>
      <c r="V13" s="9">
        <v>0</v>
      </c>
      <c r="W13" s="10">
        <f t="shared" ref="W13:W32" si="2">IFERROR((U13/G13),0)</f>
        <v>0</v>
      </c>
      <c r="X13" s="10">
        <f t="shared" ref="X13:X32" si="3">IFERROR((V13/F13),0)</f>
        <v>0</v>
      </c>
      <c r="Y13" s="56"/>
    </row>
    <row r="14" spans="1:25" ht="60" x14ac:dyDescent="0.25">
      <c r="A14" s="45" t="s">
        <v>183</v>
      </c>
      <c r="B14" s="21" t="s">
        <v>0</v>
      </c>
      <c r="C14" s="21" t="s">
        <v>0</v>
      </c>
      <c r="D14" s="21" t="s">
        <v>139</v>
      </c>
      <c r="E14" s="21" t="s">
        <v>46</v>
      </c>
      <c r="F14" s="22">
        <v>0</v>
      </c>
      <c r="G14" s="22">
        <v>0</v>
      </c>
      <c r="H14" s="35">
        <v>79</v>
      </c>
      <c r="I14" s="23">
        <v>1669433181</v>
      </c>
      <c r="J14" s="35">
        <v>28</v>
      </c>
      <c r="K14" s="36">
        <v>3704722735</v>
      </c>
      <c r="L14" s="46">
        <v>100</v>
      </c>
      <c r="M14" s="23">
        <v>2157132000</v>
      </c>
      <c r="N14" s="11">
        <v>0</v>
      </c>
      <c r="O14" s="136">
        <v>0</v>
      </c>
      <c r="P14" s="12">
        <f>IFERROR((N14/G14),0)</f>
        <v>0</v>
      </c>
      <c r="Q14" s="12">
        <f>IFERROR((O14/F14),0)</f>
        <v>0</v>
      </c>
      <c r="R14" s="139" t="s">
        <v>190</v>
      </c>
      <c r="S14" s="59"/>
      <c r="T14" s="55"/>
      <c r="U14" s="9">
        <v>0</v>
      </c>
      <c r="V14" s="9">
        <v>0</v>
      </c>
      <c r="W14" s="10">
        <f t="shared" si="2"/>
        <v>0</v>
      </c>
      <c r="X14" s="10">
        <f t="shared" si="3"/>
        <v>0</v>
      </c>
      <c r="Y14" s="56"/>
    </row>
    <row r="15" spans="1:25" ht="102" customHeight="1" x14ac:dyDescent="0.25">
      <c r="A15" s="90" t="s">
        <v>10</v>
      </c>
      <c r="B15" s="91" t="s">
        <v>2</v>
      </c>
      <c r="C15" s="24" t="s">
        <v>50</v>
      </c>
      <c r="D15" s="24" t="s">
        <v>151</v>
      </c>
      <c r="E15" s="24" t="s">
        <v>46</v>
      </c>
      <c r="F15" s="48">
        <v>0</v>
      </c>
      <c r="G15" s="48">
        <v>0</v>
      </c>
      <c r="H15" s="36">
        <v>0</v>
      </c>
      <c r="I15" s="23">
        <v>0</v>
      </c>
      <c r="J15" s="36">
        <v>0</v>
      </c>
      <c r="K15" s="36">
        <v>0</v>
      </c>
      <c r="L15" s="47">
        <v>0</v>
      </c>
      <c r="M15" s="26">
        <v>0</v>
      </c>
      <c r="N15" s="11">
        <f t="shared" ref="N15:N32" si="4">IFERROR((1-(L15/H15)),0)</f>
        <v>0</v>
      </c>
      <c r="O15" s="11">
        <f t="shared" ref="O15:O32" si="5">IFERROR((1-(M15/I15)),0)</f>
        <v>0</v>
      </c>
      <c r="P15" s="12">
        <f t="shared" si="0"/>
        <v>0</v>
      </c>
      <c r="Q15" s="12">
        <f t="shared" si="1"/>
        <v>0</v>
      </c>
      <c r="R15" s="139" t="s">
        <v>186</v>
      </c>
      <c r="S15" s="59"/>
      <c r="T15" s="55"/>
      <c r="U15" s="9">
        <f t="shared" ref="U15:U33" si="6">IFERROR((1-(S15/J15)),0)</f>
        <v>0</v>
      </c>
      <c r="V15" s="9">
        <v>0</v>
      </c>
      <c r="W15" s="10">
        <f t="shared" si="2"/>
        <v>0</v>
      </c>
      <c r="X15" s="10">
        <f t="shared" si="3"/>
        <v>0</v>
      </c>
      <c r="Y15" s="107"/>
    </row>
    <row r="16" spans="1:25" ht="105" customHeight="1" x14ac:dyDescent="0.25">
      <c r="A16" s="90"/>
      <c r="B16" s="91"/>
      <c r="C16" s="24" t="s">
        <v>144</v>
      </c>
      <c r="D16" s="24" t="s">
        <v>142</v>
      </c>
      <c r="E16" s="24" t="s">
        <v>46</v>
      </c>
      <c r="F16" s="48">
        <v>0</v>
      </c>
      <c r="G16" s="48">
        <v>0</v>
      </c>
      <c r="H16" s="36">
        <v>0</v>
      </c>
      <c r="I16" s="23">
        <v>0</v>
      </c>
      <c r="J16" s="36">
        <v>0</v>
      </c>
      <c r="K16" s="36">
        <v>0</v>
      </c>
      <c r="L16" s="47">
        <v>0</v>
      </c>
      <c r="M16" s="26">
        <v>0</v>
      </c>
      <c r="N16" s="11">
        <f t="shared" si="4"/>
        <v>0</v>
      </c>
      <c r="O16" s="11">
        <f t="shared" si="5"/>
        <v>0</v>
      </c>
      <c r="P16" s="12">
        <f t="shared" si="0"/>
        <v>0</v>
      </c>
      <c r="Q16" s="12">
        <f t="shared" si="1"/>
        <v>0</v>
      </c>
      <c r="R16" s="139" t="s">
        <v>187</v>
      </c>
      <c r="S16" s="59"/>
      <c r="T16" s="55"/>
      <c r="U16" s="9">
        <f t="shared" si="6"/>
        <v>0</v>
      </c>
      <c r="V16" s="9">
        <v>0</v>
      </c>
      <c r="W16" s="10">
        <f t="shared" si="2"/>
        <v>0</v>
      </c>
      <c r="X16" s="10">
        <f t="shared" si="3"/>
        <v>0</v>
      </c>
      <c r="Y16" s="108"/>
    </row>
    <row r="17" spans="1:25" ht="109.5" customHeight="1" x14ac:dyDescent="0.25">
      <c r="A17" s="90" t="s">
        <v>11</v>
      </c>
      <c r="B17" s="91" t="s">
        <v>3</v>
      </c>
      <c r="C17" s="24" t="s">
        <v>145</v>
      </c>
      <c r="D17" s="24" t="s">
        <v>146</v>
      </c>
      <c r="E17" s="24" t="s">
        <v>46</v>
      </c>
      <c r="F17" s="48">
        <v>0</v>
      </c>
      <c r="G17" s="48">
        <v>0</v>
      </c>
      <c r="H17" s="49">
        <v>4</v>
      </c>
      <c r="I17" s="50">
        <v>1891347</v>
      </c>
      <c r="J17" s="49">
        <v>4</v>
      </c>
      <c r="K17" s="49">
        <f>866502+673332</f>
        <v>1539834</v>
      </c>
      <c r="L17" s="47">
        <v>4</v>
      </c>
      <c r="M17" s="26">
        <v>1620729.04</v>
      </c>
      <c r="N17" s="11">
        <f t="shared" si="4"/>
        <v>0</v>
      </c>
      <c r="O17" s="11">
        <v>0</v>
      </c>
      <c r="P17" s="12">
        <f t="shared" si="0"/>
        <v>0</v>
      </c>
      <c r="Q17" s="12">
        <f t="shared" si="1"/>
        <v>0</v>
      </c>
      <c r="R17" s="139" t="s">
        <v>191</v>
      </c>
      <c r="S17" s="59"/>
      <c r="T17" s="55"/>
      <c r="U17" s="9">
        <f t="shared" si="6"/>
        <v>1</v>
      </c>
      <c r="V17" s="9">
        <v>0</v>
      </c>
      <c r="W17" s="10">
        <f t="shared" si="2"/>
        <v>0</v>
      </c>
      <c r="X17" s="10">
        <f t="shared" si="3"/>
        <v>0</v>
      </c>
      <c r="Y17" s="56"/>
    </row>
    <row r="18" spans="1:25" ht="48" customHeight="1" x14ac:dyDescent="0.25">
      <c r="A18" s="90"/>
      <c r="B18" s="91"/>
      <c r="C18" s="24" t="s">
        <v>143</v>
      </c>
      <c r="D18" s="24" t="s">
        <v>140</v>
      </c>
      <c r="E18" s="24" t="s">
        <v>46</v>
      </c>
      <c r="F18" s="48">
        <v>0</v>
      </c>
      <c r="G18" s="48">
        <v>0</v>
      </c>
      <c r="H18" s="49">
        <v>0</v>
      </c>
      <c r="I18" s="50"/>
      <c r="J18" s="49">
        <v>0</v>
      </c>
      <c r="K18" s="49"/>
      <c r="L18" s="47">
        <v>0</v>
      </c>
      <c r="M18" s="26">
        <v>0</v>
      </c>
      <c r="N18" s="11">
        <f t="shared" si="4"/>
        <v>0</v>
      </c>
      <c r="O18" s="11">
        <f t="shared" si="5"/>
        <v>0</v>
      </c>
      <c r="P18" s="12">
        <f t="shared" si="0"/>
        <v>0</v>
      </c>
      <c r="Q18" s="12">
        <f t="shared" si="1"/>
        <v>0</v>
      </c>
      <c r="R18" s="139" t="s">
        <v>192</v>
      </c>
      <c r="S18" s="59"/>
      <c r="T18" s="55"/>
      <c r="U18" s="9">
        <f t="shared" si="6"/>
        <v>0</v>
      </c>
      <c r="V18" s="9">
        <v>0</v>
      </c>
      <c r="W18" s="10">
        <f t="shared" si="2"/>
        <v>0</v>
      </c>
      <c r="X18" s="10">
        <f t="shared" si="3"/>
        <v>0</v>
      </c>
      <c r="Y18" s="56"/>
    </row>
    <row r="19" spans="1:25" ht="75" x14ac:dyDescent="0.25">
      <c r="A19" s="90"/>
      <c r="B19" s="24" t="s">
        <v>4</v>
      </c>
      <c r="C19" s="24" t="s">
        <v>147</v>
      </c>
      <c r="D19" s="24" t="s">
        <v>146</v>
      </c>
      <c r="E19" s="24" t="s">
        <v>46</v>
      </c>
      <c r="F19" s="48">
        <v>0</v>
      </c>
      <c r="G19" s="48">
        <v>0</v>
      </c>
      <c r="H19" s="49">
        <v>1</v>
      </c>
      <c r="I19" s="50">
        <v>2015510</v>
      </c>
      <c r="J19" s="49">
        <v>1</v>
      </c>
      <c r="K19" s="49">
        <f>1226958+1262538</f>
        <v>2489496</v>
      </c>
      <c r="L19" s="47">
        <v>1</v>
      </c>
      <c r="M19" s="26">
        <v>2667606</v>
      </c>
      <c r="N19" s="11">
        <f t="shared" si="4"/>
        <v>0</v>
      </c>
      <c r="O19" s="11">
        <v>0</v>
      </c>
      <c r="P19" s="12">
        <f t="shared" si="0"/>
        <v>0</v>
      </c>
      <c r="Q19" s="12">
        <f t="shared" si="1"/>
        <v>0</v>
      </c>
      <c r="R19" s="139" t="s">
        <v>193</v>
      </c>
      <c r="S19" s="59"/>
      <c r="T19" s="55"/>
      <c r="U19" s="9">
        <f t="shared" si="6"/>
        <v>1</v>
      </c>
      <c r="V19" s="9">
        <v>0</v>
      </c>
      <c r="W19" s="10">
        <f t="shared" si="2"/>
        <v>0</v>
      </c>
      <c r="X19" s="10">
        <f t="shared" si="3"/>
        <v>0</v>
      </c>
      <c r="Y19" s="56"/>
    </row>
    <row r="20" spans="1:25" ht="67.5" customHeight="1" x14ac:dyDescent="0.25">
      <c r="A20" s="90"/>
      <c r="B20" s="91" t="s">
        <v>5</v>
      </c>
      <c r="C20" s="24" t="s">
        <v>148</v>
      </c>
      <c r="D20" s="24" t="s">
        <v>142</v>
      </c>
      <c r="E20" s="24" t="s">
        <v>45</v>
      </c>
      <c r="F20" s="48">
        <v>0.02</v>
      </c>
      <c r="G20" s="137">
        <v>-6.7000000000000002E-3</v>
      </c>
      <c r="H20" s="36">
        <v>1</v>
      </c>
      <c r="I20" s="23">
        <v>52930818</v>
      </c>
      <c r="J20" s="36">
        <v>1</v>
      </c>
      <c r="K20" s="36">
        <f>43138124+15419111</f>
        <v>58557235</v>
      </c>
      <c r="L20" s="47">
        <v>1</v>
      </c>
      <c r="M20" s="26">
        <v>123055463</v>
      </c>
      <c r="N20" s="11">
        <f t="shared" si="4"/>
        <v>0</v>
      </c>
      <c r="O20" s="11">
        <v>0</v>
      </c>
      <c r="P20" s="12">
        <f t="shared" si="0"/>
        <v>0</v>
      </c>
      <c r="Q20" s="12">
        <f>IFERROR((O20/F20),0)</f>
        <v>0</v>
      </c>
      <c r="R20" s="139" t="s">
        <v>194</v>
      </c>
      <c r="S20" s="59"/>
      <c r="T20" s="55"/>
      <c r="U20" s="9">
        <f t="shared" si="6"/>
        <v>1</v>
      </c>
      <c r="V20" s="9">
        <v>0</v>
      </c>
      <c r="W20" s="10">
        <f t="shared" si="2"/>
        <v>-149.25373134328359</v>
      </c>
      <c r="X20" s="10">
        <f t="shared" si="3"/>
        <v>0</v>
      </c>
      <c r="Y20" s="56"/>
    </row>
    <row r="21" spans="1:25" ht="60" x14ac:dyDescent="0.25">
      <c r="A21" s="90"/>
      <c r="B21" s="91"/>
      <c r="C21" s="24" t="s">
        <v>149</v>
      </c>
      <c r="D21" s="24" t="s">
        <v>150</v>
      </c>
      <c r="E21" s="24" t="s">
        <v>46</v>
      </c>
      <c r="F21" s="48">
        <v>0</v>
      </c>
      <c r="G21" s="48">
        <v>0</v>
      </c>
      <c r="H21" s="36">
        <v>0</v>
      </c>
      <c r="I21" s="39">
        <v>0</v>
      </c>
      <c r="J21" s="36">
        <v>0</v>
      </c>
      <c r="K21" s="36">
        <v>0</v>
      </c>
      <c r="L21" s="47">
        <v>0</v>
      </c>
      <c r="M21" s="26">
        <v>0</v>
      </c>
      <c r="N21" s="11">
        <f t="shared" si="4"/>
        <v>0</v>
      </c>
      <c r="O21" s="11">
        <f>IFERROR((1-(M21/I20)),0)</f>
        <v>1</v>
      </c>
      <c r="P21" s="12">
        <f t="shared" si="0"/>
        <v>0</v>
      </c>
      <c r="Q21" s="12">
        <f t="shared" si="1"/>
        <v>0</v>
      </c>
      <c r="R21" s="139" t="s">
        <v>188</v>
      </c>
      <c r="S21" s="59"/>
      <c r="T21" s="55"/>
      <c r="U21" s="9">
        <f t="shared" si="6"/>
        <v>0</v>
      </c>
      <c r="V21" s="9">
        <v>0</v>
      </c>
      <c r="W21" s="10">
        <f t="shared" si="2"/>
        <v>0</v>
      </c>
      <c r="X21" s="10">
        <f t="shared" si="3"/>
        <v>0</v>
      </c>
      <c r="Y21" s="61"/>
    </row>
    <row r="22" spans="1:25" ht="40.5" customHeight="1" x14ac:dyDescent="0.25">
      <c r="A22" s="90"/>
      <c r="B22" s="91"/>
      <c r="C22" s="24" t="s">
        <v>51</v>
      </c>
      <c r="D22" s="24" t="s">
        <v>142</v>
      </c>
      <c r="E22" s="24" t="s">
        <v>46</v>
      </c>
      <c r="F22" s="48">
        <v>0</v>
      </c>
      <c r="G22" s="48">
        <v>0</v>
      </c>
      <c r="H22" s="36">
        <v>0</v>
      </c>
      <c r="I22" s="23">
        <v>0</v>
      </c>
      <c r="J22" s="36">
        <v>0</v>
      </c>
      <c r="K22" s="36">
        <v>0</v>
      </c>
      <c r="L22" s="47">
        <v>0</v>
      </c>
      <c r="M22" s="26">
        <v>0</v>
      </c>
      <c r="N22" s="11">
        <f t="shared" si="4"/>
        <v>0</v>
      </c>
      <c r="O22" s="11">
        <f t="shared" si="5"/>
        <v>0</v>
      </c>
      <c r="P22" s="12">
        <f t="shared" si="0"/>
        <v>0</v>
      </c>
      <c r="Q22" s="12">
        <f t="shared" si="1"/>
        <v>0</v>
      </c>
      <c r="R22" s="139" t="s">
        <v>188</v>
      </c>
      <c r="S22" s="59"/>
      <c r="T22" s="55"/>
      <c r="U22" s="9">
        <f t="shared" si="6"/>
        <v>0</v>
      </c>
      <c r="V22" s="9">
        <v>0</v>
      </c>
      <c r="W22" s="10">
        <f t="shared" si="2"/>
        <v>0</v>
      </c>
      <c r="X22" s="10">
        <f t="shared" si="3"/>
        <v>0</v>
      </c>
      <c r="Y22" s="61"/>
    </row>
    <row r="23" spans="1:25" ht="63.75" customHeight="1" x14ac:dyDescent="0.25">
      <c r="A23" s="90"/>
      <c r="B23" s="91"/>
      <c r="C23" s="24" t="s">
        <v>52</v>
      </c>
      <c r="D23" s="24" t="s">
        <v>152</v>
      </c>
      <c r="E23" s="24" t="s">
        <v>46</v>
      </c>
      <c r="F23" s="48">
        <v>0</v>
      </c>
      <c r="G23" s="48">
        <v>0</v>
      </c>
      <c r="H23" s="36">
        <v>0</v>
      </c>
      <c r="I23" s="23">
        <v>0</v>
      </c>
      <c r="J23" s="36">
        <v>0</v>
      </c>
      <c r="K23" s="36">
        <v>0</v>
      </c>
      <c r="L23" s="47">
        <v>0</v>
      </c>
      <c r="M23" s="26">
        <v>0</v>
      </c>
      <c r="N23" s="11">
        <f t="shared" si="4"/>
        <v>0</v>
      </c>
      <c r="O23" s="11">
        <f t="shared" si="5"/>
        <v>0</v>
      </c>
      <c r="P23" s="12">
        <f t="shared" si="0"/>
        <v>0</v>
      </c>
      <c r="Q23" s="12">
        <f t="shared" si="1"/>
        <v>0</v>
      </c>
      <c r="R23" s="139" t="s">
        <v>188</v>
      </c>
      <c r="S23" s="59"/>
      <c r="T23" s="55"/>
      <c r="U23" s="9">
        <f t="shared" si="6"/>
        <v>0</v>
      </c>
      <c r="V23" s="9">
        <v>0</v>
      </c>
      <c r="W23" s="10">
        <f t="shared" si="2"/>
        <v>0</v>
      </c>
      <c r="X23" s="10">
        <f t="shared" si="3"/>
        <v>0</v>
      </c>
      <c r="Y23" s="61"/>
    </row>
    <row r="24" spans="1:25" ht="186.75" customHeight="1" x14ac:dyDescent="0.25">
      <c r="A24" s="90"/>
      <c r="B24" s="74" t="s">
        <v>6</v>
      </c>
      <c r="C24" s="24" t="s">
        <v>153</v>
      </c>
      <c r="D24" s="24" t="s">
        <v>155</v>
      </c>
      <c r="E24" s="24" t="s">
        <v>46</v>
      </c>
      <c r="F24" s="48">
        <v>0</v>
      </c>
      <c r="G24" s="48">
        <v>0</v>
      </c>
      <c r="H24" s="53">
        <v>9</v>
      </c>
      <c r="I24" s="23">
        <v>115011</v>
      </c>
      <c r="J24" s="36">
        <v>9</v>
      </c>
      <c r="K24" s="36">
        <v>115011</v>
      </c>
      <c r="L24" s="60">
        <v>4888</v>
      </c>
      <c r="M24" s="26">
        <v>666000</v>
      </c>
      <c r="N24" s="11">
        <v>0</v>
      </c>
      <c r="O24" s="11">
        <v>0</v>
      </c>
      <c r="P24" s="12">
        <f t="shared" si="0"/>
        <v>0</v>
      </c>
      <c r="Q24" s="12">
        <f t="shared" si="1"/>
        <v>0</v>
      </c>
      <c r="R24" s="139" t="s">
        <v>196</v>
      </c>
      <c r="S24" s="59"/>
      <c r="T24" s="55"/>
      <c r="U24" s="9">
        <f t="shared" si="6"/>
        <v>1</v>
      </c>
      <c r="V24" s="9">
        <v>0</v>
      </c>
      <c r="W24" s="10">
        <f t="shared" si="2"/>
        <v>0</v>
      </c>
      <c r="X24" s="10">
        <f t="shared" si="3"/>
        <v>0</v>
      </c>
      <c r="Y24" s="63"/>
    </row>
    <row r="25" spans="1:25" ht="126" customHeight="1" x14ac:dyDescent="0.25">
      <c r="A25" s="90"/>
      <c r="B25" s="75"/>
      <c r="C25" s="24" t="s">
        <v>154</v>
      </c>
      <c r="D25" s="24" t="s">
        <v>156</v>
      </c>
      <c r="E25" s="24" t="s">
        <v>46</v>
      </c>
      <c r="F25" s="48">
        <v>0</v>
      </c>
      <c r="G25" s="48">
        <v>0</v>
      </c>
      <c r="H25" s="36">
        <v>0</v>
      </c>
      <c r="I25" s="23">
        <v>0</v>
      </c>
      <c r="J25" s="36">
        <v>0</v>
      </c>
      <c r="K25" s="36">
        <v>0</v>
      </c>
      <c r="L25" s="47">
        <v>0</v>
      </c>
      <c r="M25" s="26">
        <v>0</v>
      </c>
      <c r="N25" s="11">
        <f t="shared" si="4"/>
        <v>0</v>
      </c>
      <c r="O25" s="11">
        <f t="shared" si="5"/>
        <v>0</v>
      </c>
      <c r="P25" s="12">
        <f t="shared" si="0"/>
        <v>0</v>
      </c>
      <c r="Q25" s="12">
        <f t="shared" si="1"/>
        <v>0</v>
      </c>
      <c r="R25" s="139" t="s">
        <v>195</v>
      </c>
      <c r="S25" s="59"/>
      <c r="T25" s="59"/>
      <c r="U25" s="9">
        <f t="shared" si="6"/>
        <v>0</v>
      </c>
      <c r="V25" s="9">
        <v>0</v>
      </c>
      <c r="W25" s="10">
        <f t="shared" si="2"/>
        <v>0</v>
      </c>
      <c r="X25" s="10">
        <f t="shared" si="3"/>
        <v>0</v>
      </c>
      <c r="Y25" s="56"/>
    </row>
    <row r="26" spans="1:25" ht="90" x14ac:dyDescent="0.25">
      <c r="A26" s="90"/>
      <c r="B26" s="85" t="s">
        <v>58</v>
      </c>
      <c r="C26" s="24" t="s">
        <v>49</v>
      </c>
      <c r="D26" s="24" t="s">
        <v>142</v>
      </c>
      <c r="E26" s="24" t="s">
        <v>46</v>
      </c>
      <c r="F26" s="48">
        <v>0</v>
      </c>
      <c r="G26" s="48">
        <v>0</v>
      </c>
      <c r="H26" s="36">
        <v>0</v>
      </c>
      <c r="I26" s="23">
        <v>0</v>
      </c>
      <c r="J26" s="36">
        <v>0</v>
      </c>
      <c r="K26" s="36">
        <v>0</v>
      </c>
      <c r="L26" s="47">
        <v>0</v>
      </c>
      <c r="M26" s="26">
        <v>0</v>
      </c>
      <c r="N26" s="11">
        <f t="shared" si="4"/>
        <v>0</v>
      </c>
      <c r="O26" s="11">
        <f t="shared" si="5"/>
        <v>0</v>
      </c>
      <c r="P26" s="12">
        <f t="shared" si="0"/>
        <v>0</v>
      </c>
      <c r="Q26" s="12">
        <f t="shared" si="1"/>
        <v>0</v>
      </c>
      <c r="R26" s="139" t="s">
        <v>197</v>
      </c>
      <c r="S26" s="59"/>
      <c r="T26" s="59"/>
      <c r="U26" s="9">
        <f t="shared" si="6"/>
        <v>0</v>
      </c>
      <c r="V26" s="9">
        <v>0</v>
      </c>
      <c r="W26" s="10">
        <f t="shared" si="2"/>
        <v>0</v>
      </c>
      <c r="X26" s="10">
        <f t="shared" si="3"/>
        <v>0</v>
      </c>
      <c r="Y26" s="61"/>
    </row>
    <row r="27" spans="1:25" ht="68.25" customHeight="1" x14ac:dyDescent="0.25">
      <c r="A27" s="90"/>
      <c r="B27" s="92"/>
      <c r="C27" s="24" t="s">
        <v>48</v>
      </c>
      <c r="D27" s="24" t="s">
        <v>142</v>
      </c>
      <c r="E27" s="24" t="s">
        <v>46</v>
      </c>
      <c r="F27" s="48">
        <v>0</v>
      </c>
      <c r="G27" s="48">
        <v>0</v>
      </c>
      <c r="H27" s="36">
        <v>0</v>
      </c>
      <c r="I27" s="23">
        <v>0</v>
      </c>
      <c r="J27" s="36">
        <v>0</v>
      </c>
      <c r="K27" s="36">
        <v>0</v>
      </c>
      <c r="L27" s="47">
        <v>0</v>
      </c>
      <c r="M27" s="26">
        <v>0</v>
      </c>
      <c r="N27" s="11">
        <f t="shared" si="4"/>
        <v>0</v>
      </c>
      <c r="O27" s="11">
        <f t="shared" si="5"/>
        <v>0</v>
      </c>
      <c r="P27" s="12">
        <f t="shared" si="0"/>
        <v>0</v>
      </c>
      <c r="Q27" s="12">
        <f t="shared" si="1"/>
        <v>0</v>
      </c>
      <c r="R27" s="139" t="s">
        <v>198</v>
      </c>
      <c r="S27" s="59"/>
      <c r="T27" s="59"/>
      <c r="U27" s="9">
        <f t="shared" si="6"/>
        <v>0</v>
      </c>
      <c r="V27" s="9">
        <v>0</v>
      </c>
      <c r="W27" s="10">
        <f t="shared" si="2"/>
        <v>0</v>
      </c>
      <c r="X27" s="10">
        <f t="shared" si="3"/>
        <v>0</v>
      </c>
      <c r="Y27" s="61"/>
    </row>
    <row r="28" spans="1:25" ht="60" x14ac:dyDescent="0.25">
      <c r="A28" s="90"/>
      <c r="B28" s="85" t="s">
        <v>59</v>
      </c>
      <c r="C28" s="24" t="s">
        <v>47</v>
      </c>
      <c r="D28" s="24" t="s">
        <v>157</v>
      </c>
      <c r="E28" s="24" t="s">
        <v>46</v>
      </c>
      <c r="F28" s="48">
        <v>0</v>
      </c>
      <c r="G28" s="48">
        <v>0</v>
      </c>
      <c r="H28" s="36">
        <v>0</v>
      </c>
      <c r="I28" s="23">
        <v>0</v>
      </c>
      <c r="J28" s="36">
        <v>0</v>
      </c>
      <c r="K28" s="36">
        <v>0</v>
      </c>
      <c r="L28" s="47">
        <v>0</v>
      </c>
      <c r="M28" s="26">
        <v>0</v>
      </c>
      <c r="N28" s="11">
        <f t="shared" si="4"/>
        <v>0</v>
      </c>
      <c r="O28" s="11">
        <f t="shared" si="5"/>
        <v>0</v>
      </c>
      <c r="P28" s="12">
        <f t="shared" si="0"/>
        <v>0</v>
      </c>
      <c r="Q28" s="12">
        <f t="shared" si="1"/>
        <v>0</v>
      </c>
      <c r="R28" s="139" t="s">
        <v>199</v>
      </c>
      <c r="S28" s="59"/>
      <c r="T28" s="59"/>
      <c r="U28" s="9">
        <f t="shared" si="6"/>
        <v>0</v>
      </c>
      <c r="V28" s="9">
        <v>0</v>
      </c>
      <c r="W28" s="10">
        <f t="shared" si="2"/>
        <v>0</v>
      </c>
      <c r="X28" s="10">
        <f t="shared" si="3"/>
        <v>0</v>
      </c>
      <c r="Y28" s="61"/>
    </row>
    <row r="29" spans="1:25" ht="60" x14ac:dyDescent="0.25">
      <c r="A29" s="90"/>
      <c r="B29" s="92"/>
      <c r="C29" s="24" t="s">
        <v>14</v>
      </c>
      <c r="D29" s="24" t="s">
        <v>157</v>
      </c>
      <c r="E29" s="24" t="s">
        <v>46</v>
      </c>
      <c r="F29" s="48">
        <v>0</v>
      </c>
      <c r="G29" s="48">
        <v>0</v>
      </c>
      <c r="H29" s="36">
        <v>0</v>
      </c>
      <c r="I29" s="23">
        <v>0</v>
      </c>
      <c r="J29" s="36">
        <v>0</v>
      </c>
      <c r="K29" s="36">
        <v>0</v>
      </c>
      <c r="L29" s="47">
        <v>0</v>
      </c>
      <c r="M29" s="26">
        <v>0</v>
      </c>
      <c r="N29" s="11">
        <f t="shared" si="4"/>
        <v>0</v>
      </c>
      <c r="O29" s="11">
        <f t="shared" si="5"/>
        <v>0</v>
      </c>
      <c r="P29" s="12">
        <f t="shared" si="0"/>
        <v>0</v>
      </c>
      <c r="Q29" s="12">
        <f t="shared" si="1"/>
        <v>0</v>
      </c>
      <c r="R29" s="139" t="s">
        <v>199</v>
      </c>
      <c r="S29" s="59"/>
      <c r="T29" s="59"/>
      <c r="U29" s="9">
        <f t="shared" si="6"/>
        <v>0</v>
      </c>
      <c r="V29" s="9">
        <v>0</v>
      </c>
      <c r="W29" s="10">
        <f t="shared" si="2"/>
        <v>0</v>
      </c>
      <c r="X29" s="10">
        <f t="shared" si="3"/>
        <v>0</v>
      </c>
      <c r="Y29" s="61"/>
    </row>
    <row r="30" spans="1:25" ht="94.5" customHeight="1" x14ac:dyDescent="0.25">
      <c r="A30" s="90"/>
      <c r="B30" s="24" t="s">
        <v>7</v>
      </c>
      <c r="C30" s="24" t="s">
        <v>158</v>
      </c>
      <c r="D30" s="24" t="s">
        <v>159</v>
      </c>
      <c r="E30" s="24" t="s">
        <v>46</v>
      </c>
      <c r="F30" s="48">
        <v>0</v>
      </c>
      <c r="G30" s="48">
        <v>0</v>
      </c>
      <c r="H30" s="36">
        <v>0</v>
      </c>
      <c r="I30" s="23">
        <v>0</v>
      </c>
      <c r="J30" s="36">
        <v>0</v>
      </c>
      <c r="K30" s="36">
        <v>0</v>
      </c>
      <c r="L30" s="47">
        <v>0</v>
      </c>
      <c r="M30" s="26">
        <v>0</v>
      </c>
      <c r="N30" s="11">
        <f t="shared" si="4"/>
        <v>0</v>
      </c>
      <c r="O30" s="11">
        <f t="shared" si="5"/>
        <v>0</v>
      </c>
      <c r="P30" s="12">
        <f t="shared" si="0"/>
        <v>0</v>
      </c>
      <c r="Q30" s="12">
        <f t="shared" si="1"/>
        <v>0</v>
      </c>
      <c r="R30" s="139" t="s">
        <v>189</v>
      </c>
      <c r="S30" s="59"/>
      <c r="T30" s="59"/>
      <c r="U30" s="9">
        <f t="shared" si="6"/>
        <v>0</v>
      </c>
      <c r="V30" s="9">
        <v>0</v>
      </c>
      <c r="W30" s="10">
        <f t="shared" si="2"/>
        <v>0</v>
      </c>
      <c r="X30" s="10">
        <f t="shared" si="3"/>
        <v>0</v>
      </c>
      <c r="Y30" s="61"/>
    </row>
    <row r="31" spans="1:25" ht="165" x14ac:dyDescent="0.25">
      <c r="A31" s="82" t="s">
        <v>12</v>
      </c>
      <c r="B31" s="85" t="s">
        <v>8</v>
      </c>
      <c r="C31" s="27" t="s">
        <v>15</v>
      </c>
      <c r="D31" s="27" t="s">
        <v>160</v>
      </c>
      <c r="E31" s="24" t="s">
        <v>46</v>
      </c>
      <c r="F31" s="51">
        <v>0</v>
      </c>
      <c r="G31" s="51">
        <v>0</v>
      </c>
      <c r="H31" s="37">
        <f>371+172+187</f>
        <v>730</v>
      </c>
      <c r="I31" s="23">
        <f>2154410+1035720+1135938</f>
        <v>4326068</v>
      </c>
      <c r="J31" s="37">
        <f>161+246</f>
        <v>407</v>
      </c>
      <c r="K31" s="37">
        <f>1005458+1458308</f>
        <v>2463766</v>
      </c>
      <c r="L31" s="47">
        <v>426</v>
      </c>
      <c r="M31" s="26">
        <v>3296350</v>
      </c>
      <c r="N31" s="11">
        <v>0</v>
      </c>
      <c r="O31" s="11">
        <v>0</v>
      </c>
      <c r="P31" s="12">
        <f t="shared" si="0"/>
        <v>0</v>
      </c>
      <c r="Q31" s="12">
        <f t="shared" si="1"/>
        <v>0</v>
      </c>
      <c r="R31" s="139" t="s">
        <v>200</v>
      </c>
      <c r="S31" s="54"/>
      <c r="T31" s="59"/>
      <c r="U31" s="9">
        <f t="shared" si="6"/>
        <v>1</v>
      </c>
      <c r="V31" s="9">
        <v>0</v>
      </c>
      <c r="W31" s="10">
        <f t="shared" si="2"/>
        <v>0</v>
      </c>
      <c r="X31" s="10">
        <f t="shared" si="3"/>
        <v>0</v>
      </c>
      <c r="Y31" s="61"/>
    </row>
    <row r="32" spans="1:25" ht="45" x14ac:dyDescent="0.25">
      <c r="A32" s="83"/>
      <c r="B32" s="86"/>
      <c r="C32" s="69" t="s">
        <v>16</v>
      </c>
      <c r="D32" s="69" t="s">
        <v>160</v>
      </c>
      <c r="E32" s="58" t="s">
        <v>46</v>
      </c>
      <c r="F32" s="64">
        <v>0</v>
      </c>
      <c r="G32" s="64">
        <v>0</v>
      </c>
      <c r="H32" s="65">
        <f>56+53</f>
        <v>109</v>
      </c>
      <c r="I32" s="50">
        <f>117350+117310</f>
        <v>234660</v>
      </c>
      <c r="J32" s="65">
        <f>66+75</f>
        <v>141</v>
      </c>
      <c r="K32" s="65">
        <f>147210+160832</f>
        <v>308042</v>
      </c>
      <c r="L32" s="47">
        <v>89</v>
      </c>
      <c r="M32" s="26">
        <v>3296350</v>
      </c>
      <c r="N32" s="66">
        <f t="shared" si="4"/>
        <v>0.1834862385321101</v>
      </c>
      <c r="O32" s="66">
        <f t="shared" si="5"/>
        <v>-13.047345095031108</v>
      </c>
      <c r="P32" s="67">
        <f t="shared" si="0"/>
        <v>0</v>
      </c>
      <c r="Q32" s="67">
        <f t="shared" si="1"/>
        <v>0</v>
      </c>
      <c r="R32" s="68" t="s">
        <v>201</v>
      </c>
      <c r="S32" s="54"/>
      <c r="T32" s="59"/>
      <c r="U32" s="9">
        <f t="shared" si="6"/>
        <v>1</v>
      </c>
      <c r="V32" s="9">
        <v>0</v>
      </c>
      <c r="W32" s="10">
        <f t="shared" si="2"/>
        <v>0</v>
      </c>
      <c r="X32" s="10">
        <f t="shared" si="3"/>
        <v>0</v>
      </c>
      <c r="Y32" s="61"/>
    </row>
    <row r="33" spans="1:25" ht="127.5" customHeight="1" thickBot="1" x14ac:dyDescent="0.3">
      <c r="A33" s="84"/>
      <c r="B33" s="87"/>
      <c r="C33" s="28" t="s">
        <v>17</v>
      </c>
      <c r="D33" s="28" t="s">
        <v>161</v>
      </c>
      <c r="E33" s="24" t="s">
        <v>46</v>
      </c>
      <c r="F33" s="52">
        <v>0</v>
      </c>
      <c r="G33" s="52">
        <v>0</v>
      </c>
      <c r="H33" s="38">
        <v>26962</v>
      </c>
      <c r="I33" s="23">
        <v>17223960</v>
      </c>
      <c r="J33" s="38">
        <v>32671</v>
      </c>
      <c r="K33" s="38">
        <v>22328140</v>
      </c>
      <c r="L33" s="47">
        <v>34135</v>
      </c>
      <c r="M33" s="29">
        <v>33697750</v>
      </c>
      <c r="N33" s="11">
        <v>0</v>
      </c>
      <c r="O33" s="11">
        <v>0</v>
      </c>
      <c r="P33" s="12">
        <f t="shared" si="0"/>
        <v>0</v>
      </c>
      <c r="Q33" s="12">
        <f t="shared" si="1"/>
        <v>0</v>
      </c>
      <c r="R33" s="139" t="s">
        <v>202</v>
      </c>
      <c r="S33" s="54"/>
      <c r="T33" s="59"/>
      <c r="U33" s="9">
        <f t="shared" si="6"/>
        <v>1</v>
      </c>
      <c r="V33" s="9">
        <f>IFERROR((1-(T33/K33)),0)</f>
        <v>1</v>
      </c>
      <c r="W33" s="10">
        <f>IFERROR((U33/G33),0)</f>
        <v>0</v>
      </c>
      <c r="X33" s="10">
        <f>IFERROR((V33/F33),0)</f>
        <v>0</v>
      </c>
      <c r="Y33" s="61"/>
    </row>
    <row r="34" spans="1:25" x14ac:dyDescent="0.25">
      <c r="Y34" s="62"/>
    </row>
    <row r="38" spans="1:25" ht="19.5" customHeight="1" x14ac:dyDescent="0.25">
      <c r="A38" s="70" t="s">
        <v>184</v>
      </c>
      <c r="B38" s="70"/>
      <c r="C38" s="70"/>
      <c r="D38" s="70"/>
      <c r="E38" s="70"/>
      <c r="F38" s="70"/>
      <c r="G38" s="70"/>
      <c r="H38" s="70"/>
    </row>
    <row r="50" spans="20:20" x14ac:dyDescent="0.25">
      <c r="T50" s="14">
        <v>758530</v>
      </c>
    </row>
    <row r="51" spans="20:20" x14ac:dyDescent="0.25">
      <c r="T51" s="14">
        <v>1211530</v>
      </c>
    </row>
    <row r="52" spans="20:20" x14ac:dyDescent="0.25">
      <c r="T52" s="14">
        <f>+T51-T50</f>
        <v>453000</v>
      </c>
    </row>
  </sheetData>
  <mergeCells count="46">
    <mergeCell ref="Y15:Y16"/>
    <mergeCell ref="A7:G7"/>
    <mergeCell ref="S9:Y9"/>
    <mergeCell ref="S10:Y10"/>
    <mergeCell ref="L8:O8"/>
    <mergeCell ref="J8:K9"/>
    <mergeCell ref="J10:J11"/>
    <mergeCell ref="K10:K11"/>
    <mergeCell ref="E8:E11"/>
    <mergeCell ref="G8:G11"/>
    <mergeCell ref="H10:H11"/>
    <mergeCell ref="D8:D11"/>
    <mergeCell ref="H8:I9"/>
    <mergeCell ref="L9:R9"/>
    <mergeCell ref="S8:Y8"/>
    <mergeCell ref="L10:R10"/>
    <mergeCell ref="A31:A33"/>
    <mergeCell ref="B31:B33"/>
    <mergeCell ref="I10:I11"/>
    <mergeCell ref="A15:A16"/>
    <mergeCell ref="B15:B16"/>
    <mergeCell ref="A17:A30"/>
    <mergeCell ref="B17:B18"/>
    <mergeCell ref="B20:B23"/>
    <mergeCell ref="B26:B27"/>
    <mergeCell ref="B28:B29"/>
    <mergeCell ref="F8:F11"/>
    <mergeCell ref="A12:A13"/>
    <mergeCell ref="A8:B11"/>
    <mergeCell ref="C8:C11"/>
    <mergeCell ref="A38:H38"/>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s>
  <dataValidations xWindow="619" yWindow="475"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ignoredErrors>
    <ignoredError sqref="H13:J13 K17 K19:K20 J31:K31 H31:I31 H32:K32 I12" unlockedFormula="1"/>
  </ignoredErrors>
  <drawing r:id="rId2"/>
  <legacyDrawing r:id="rId3"/>
  <extLst>
    <ext xmlns:x14="http://schemas.microsoft.com/office/spreadsheetml/2009/9/main" uri="{CCE6A557-97BC-4b89-ADB6-D9C93CAAB3DF}">
      <x14:dataValidations xmlns:xm="http://schemas.microsoft.com/office/excel/2006/main" xWindow="619" yWindow="475"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Usuario</cp:lastModifiedBy>
  <dcterms:created xsi:type="dcterms:W3CDTF">2021-10-14T18:59:05Z</dcterms:created>
  <dcterms:modified xsi:type="dcterms:W3CDTF">2023-07-24T18:44:12Z</dcterms:modified>
</cp:coreProperties>
</file>